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40" yWindow="-45" windowWidth="13178" windowHeight="12398" tabRatio="861" activeTab="2"/>
  </bookViews>
  <sheets>
    <sheet name="N13109 Skyhawk" sheetId="1" r:id="rId1"/>
    <sheet name="N5903V Archer" sheetId="5" r:id="rId2"/>
    <sheet name="N15118 Arrow" sheetId="4" r:id="rId3"/>
  </sheets>
  <definedNames>
    <definedName name="_xlnm.Print_Area" localSheetId="0">'N13109 Skyhawk'!$B$1:$H$46</definedName>
    <definedName name="_xlnm.Print_Area" localSheetId="2">'N15118 Arrow'!$B$1:$I$45</definedName>
    <definedName name="_xlnm.Print_Area" localSheetId="1">'N5903V Archer'!$B$1:$J$47</definedName>
  </definedNames>
  <calcPr calcId="145621" concurrentCalc="0"/>
</workbook>
</file>

<file path=xl/calcChain.xml><?xml version="1.0" encoding="utf-8"?>
<calcChain xmlns="http://schemas.openxmlformats.org/spreadsheetml/2006/main">
  <c r="D21" i="1" l="1"/>
  <c r="F21" i="1"/>
  <c r="D22" i="1"/>
  <c r="F22" i="1"/>
  <c r="D17" i="1"/>
  <c r="F17" i="1"/>
  <c r="D19" i="1"/>
  <c r="F19" i="1"/>
  <c r="F24" i="1"/>
  <c r="D24" i="1"/>
  <c r="E24" i="1"/>
  <c r="F10" i="1"/>
  <c r="F11" i="1"/>
  <c r="D7" i="1"/>
  <c r="F7" i="1"/>
  <c r="F6" i="1"/>
  <c r="F8" i="1"/>
  <c r="F13" i="1"/>
  <c r="D13" i="1"/>
  <c r="E13" i="1"/>
  <c r="D3" i="1"/>
  <c r="D3" i="4"/>
  <c r="D3" i="5"/>
  <c r="D7" i="4"/>
  <c r="F7" i="4"/>
  <c r="D17" i="4"/>
  <c r="E17" i="4"/>
  <c r="F17" i="4"/>
  <c r="E18" i="4"/>
  <c r="D18" i="4"/>
  <c r="F18" i="4"/>
  <c r="D16" i="4"/>
  <c r="E16" i="4"/>
  <c r="F16" i="4"/>
  <c r="D19" i="4"/>
  <c r="E19" i="4"/>
  <c r="F19" i="4"/>
  <c r="D20" i="4"/>
  <c r="E20" i="4"/>
  <c r="F8" i="4"/>
  <c r="F6" i="4"/>
  <c r="F9" i="4"/>
  <c r="F10" i="4"/>
  <c r="D17" i="5"/>
  <c r="E17" i="5"/>
  <c r="F17" i="5"/>
  <c r="D7" i="5"/>
  <c r="F7" i="5"/>
  <c r="D16" i="5"/>
  <c r="E16" i="5"/>
  <c r="F16" i="5"/>
  <c r="D18" i="5"/>
  <c r="E18" i="5"/>
  <c r="F18" i="5"/>
  <c r="D19" i="5"/>
  <c r="E19" i="5"/>
  <c r="F19" i="5"/>
  <c r="D20" i="5"/>
  <c r="E20" i="5"/>
  <c r="F20" i="5"/>
  <c r="F6" i="5"/>
  <c r="F8" i="5"/>
  <c r="F9" i="5"/>
  <c r="F10" i="5"/>
  <c r="D18" i="1"/>
  <c r="E18" i="1"/>
  <c r="F18" i="1"/>
  <c r="E22" i="1"/>
  <c r="E21" i="1"/>
  <c r="D20" i="1"/>
  <c r="E20" i="1"/>
  <c r="F20" i="1"/>
  <c r="E19" i="1"/>
  <c r="F9" i="1"/>
  <c r="F20" i="4"/>
  <c r="D22" i="5"/>
  <c r="F22" i="5"/>
  <c r="F12" i="5"/>
  <c r="D12" i="5"/>
  <c r="D22" i="4"/>
  <c r="F12" i="4"/>
  <c r="D12" i="4"/>
  <c r="E12" i="4"/>
  <c r="F22" i="4"/>
  <c r="E22" i="5"/>
  <c r="E12" i="5"/>
  <c r="E22" i="4"/>
</calcChain>
</file>

<file path=xl/comments1.xml><?xml version="1.0" encoding="utf-8"?>
<comments xmlns="http://schemas.openxmlformats.org/spreadsheetml/2006/main">
  <authors>
    <author>Fred Simpson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Based on adjustable seats positioned for average occupant - 37" station used.  Allowable positions are from 34" to 46"  If using other than 37" ensure that you alter the station (c. g. arm).</t>
        </r>
        <r>
          <rPr>
            <sz val="8"/>
            <color indexed="81"/>
            <rFont val="Tahoma"/>
          </rPr>
          <t xml:space="preserve">
</t>
        </r>
      </text>
    </comment>
    <comment ref="E8" authorId="0">
      <text>
        <r>
          <rPr>
            <b/>
            <sz val="8"/>
            <color indexed="81"/>
            <rFont val="Tahoma"/>
            <family val="2"/>
          </rPr>
          <t>Seat position forward maximum is 34"; full aft position is 46", average is 37"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<sst xmlns="http://schemas.openxmlformats.org/spreadsheetml/2006/main" count="84" uniqueCount="38">
  <si>
    <t>Basic Empty Weight</t>
  </si>
  <si>
    <t>Pilot &amp; front passenger</t>
  </si>
  <si>
    <t>TOTAL WEIGHT &amp; BALANCE</t>
  </si>
  <si>
    <t>Weight    (lbs)</t>
  </si>
  <si>
    <t>Station    (c.g. arm)</t>
  </si>
  <si>
    <t>Baggage Area 2 (50lb max)</t>
  </si>
  <si>
    <t>Baggage Area 1 (120lb max)</t>
  </si>
  <si>
    <t>Rear Passenger(s)</t>
  </si>
  <si>
    <t>Moment          (k-lbs -in)</t>
  </si>
  <si>
    <t>(max 2300 lb)</t>
  </si>
  <si>
    <t>*Area 1+Area 2=120 lbs max</t>
  </si>
  <si>
    <t>Baggage Area 2 (50lb max)*</t>
  </si>
  <si>
    <t>Baggage Area 1 (120lb max)*</t>
  </si>
  <si>
    <t>Full Fuel</t>
  </si>
  <si>
    <t>Fuel to Reserves</t>
  </si>
  <si>
    <t>Reserve Fuel</t>
  </si>
  <si>
    <t>(max 2650 lb)</t>
  </si>
  <si>
    <t>Baggage Area</t>
  </si>
  <si>
    <t>(max 2550 lb)</t>
  </si>
  <si>
    <t>CG Moment Envelope</t>
  </si>
  <si>
    <t>Normal</t>
  </si>
  <si>
    <t>Utility</t>
  </si>
  <si>
    <t>Reserve Fuel (gal)</t>
  </si>
  <si>
    <t>CG Moment Envelope (for boundaries)</t>
  </si>
  <si>
    <t>Cessna C172 (Skyhawk) - N13109</t>
  </si>
  <si>
    <t>1972 Piper PA28-200R Arrow - 15118</t>
  </si>
  <si>
    <t>To unprotect and edit formulas use password ivfc</t>
  </si>
  <si>
    <t>Piper PA28-180 Archer- N5903V</t>
  </si>
  <si>
    <t>Usable Fuel (gal) (38 full)</t>
  </si>
  <si>
    <t>Useful Load</t>
  </si>
  <si>
    <t>lbs</t>
  </si>
  <si>
    <t>D Furleigh V3 3-20-2013</t>
  </si>
  <si>
    <t>Fuel (gal) (48 full useable)</t>
  </si>
  <si>
    <t>Baggage Area (200 lbs max)</t>
  </si>
  <si>
    <t>Baggage Area (200 max)</t>
  </si>
  <si>
    <t>Weight and Balance Calculator</t>
  </si>
  <si>
    <t>D Furleigh V3.1 3-28-2024</t>
  </si>
  <si>
    <t>D Furleigh V3.1 1-1-2025 Updated Weight and Station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</si>
</sst>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2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/>
    <xf numFmtId="0" fontId="6" fillId="2" borderId="0" xfId="0" applyFont="1" applyFill="1"/>
    <xf numFmtId="1" fontId="6" fillId="2" borderId="0" xfId="0" applyNumberFormat="1" applyFont="1" applyFill="1" applyProtection="1">
      <protection locked="0" hidden="1"/>
    </xf>
    <xf numFmtId="0" fontId="7" fillId="2" borderId="0" xfId="0" applyFont="1" applyFill="1"/>
    <xf numFmtId="0" fontId="1" fillId="0" borderId="1" xfId="0" applyFont="1" applyFill="1" applyBorder="1"/>
    <xf numFmtId="0" fontId="8" fillId="2" borderId="0" xfId="0" applyFont="1" applyFill="1" applyAlignment="1">
      <alignment horizontal="center"/>
    </xf>
    <xf numFmtId="0" fontId="0" fillId="2" borderId="0" xfId="0" applyFill="1" applyBorder="1"/>
    <xf numFmtId="0" fontId="1" fillId="0" borderId="2" xfId="0" applyFont="1" applyFill="1" applyBorder="1"/>
    <xf numFmtId="0" fontId="5" fillId="0" borderId="0" xfId="0" applyFont="1" applyFill="1"/>
    <xf numFmtId="0" fontId="11" fillId="2" borderId="0" xfId="0" applyFont="1" applyFill="1" applyBorder="1"/>
    <xf numFmtId="0" fontId="1" fillId="0" borderId="3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9" fillId="4" borderId="5" xfId="0" applyFont="1" applyFill="1" applyBorder="1"/>
    <xf numFmtId="0" fontId="9" fillId="4" borderId="6" xfId="0" applyFont="1" applyFill="1" applyBorder="1"/>
    <xf numFmtId="0" fontId="0" fillId="4" borderId="6" xfId="0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2" fontId="0" fillId="0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C.G. Moment Envelope</a:t>
            </a:r>
          </a:p>
        </c:rich>
      </c:tx>
      <c:layout>
        <c:manualLayout>
          <c:xMode val="edge"/>
          <c:yMode val="edge"/>
          <c:x val="0.33715510170603674"/>
          <c:y val="3.47945312806048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0534585678892"/>
          <c:y val="0.13337889035921463"/>
          <c:w val="0.61194617379799665"/>
          <c:h val="0.65242448112019924"/>
        </c:manualLayout>
      </c:layout>
      <c:scatterChart>
        <c:scatterStyle val="smoothMarker"/>
        <c:varyColors val="0"/>
        <c:ser>
          <c:idx val="0"/>
          <c:order val="0"/>
          <c:tx>
            <c:v>Departure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'N13109 Skyhawk'!$F$13</c:f>
              <c:numCache>
                <c:formatCode>0.00</c:formatCode>
                <c:ptCount val="1"/>
                <c:pt idx="0">
                  <c:v>81.981289599999997</c:v>
                </c:pt>
              </c:numCache>
            </c:numRef>
          </c:xVal>
          <c:yVal>
            <c:numRef>
              <c:f>'N13109 Skyhawk'!$D$13</c:f>
              <c:numCache>
                <c:formatCode>0.00</c:formatCode>
                <c:ptCount val="1"/>
                <c:pt idx="0">
                  <c:v>1960.22</c:v>
                </c:pt>
              </c:numCache>
            </c:numRef>
          </c:yVal>
          <c:smooth val="1"/>
        </c:ser>
        <c:ser>
          <c:idx val="2"/>
          <c:order val="1"/>
          <c:tx>
            <c:v>At Reserve</c:v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'N13109 Skyhawk'!$F$24</c:f>
              <c:numCache>
                <c:formatCode>0.00</c:formatCode>
                <c:ptCount val="1"/>
                <c:pt idx="0">
                  <c:v>71.651690200000004</c:v>
                </c:pt>
              </c:numCache>
            </c:numRef>
          </c:xVal>
          <c:yVal>
            <c:numRef>
              <c:f>'N13109 Skyhawk'!$D$24</c:f>
              <c:numCache>
                <c:formatCode>0.00</c:formatCode>
                <c:ptCount val="1"/>
                <c:pt idx="0">
                  <c:v>1792.22</c:v>
                </c:pt>
              </c:numCache>
            </c:numRef>
          </c:yVal>
          <c:smooth val="1"/>
        </c:ser>
        <c:ser>
          <c:idx val="4"/>
          <c:order val="2"/>
          <c:tx>
            <c:v>Normal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'N13109 Skyhawk'!$J$28:$J$32</c:f>
              <c:numCache>
                <c:formatCode>General</c:formatCode>
                <c:ptCount val="5"/>
                <c:pt idx="0">
                  <c:v>52</c:v>
                </c:pt>
                <c:pt idx="1">
                  <c:v>68</c:v>
                </c:pt>
                <c:pt idx="2">
                  <c:v>88</c:v>
                </c:pt>
                <c:pt idx="3">
                  <c:v>109</c:v>
                </c:pt>
                <c:pt idx="4">
                  <c:v>71</c:v>
                </c:pt>
              </c:numCache>
            </c:numRef>
          </c:xVal>
          <c:yVal>
            <c:numRef>
              <c:f>'N13109 Skyhawk'!$K$28:$K$32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2300</c:v>
                </c:pt>
                <c:pt idx="3">
                  <c:v>2300</c:v>
                </c:pt>
                <c:pt idx="4">
                  <c:v>1500</c:v>
                </c:pt>
              </c:numCache>
            </c:numRef>
          </c:yVal>
          <c:smooth val="0"/>
        </c:ser>
        <c:ser>
          <c:idx val="1"/>
          <c:order val="3"/>
          <c:tx>
            <c:v>Utility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'N13109 Skyhawk'!$L$28:$L$32</c:f>
              <c:numCache>
                <c:formatCode>General</c:formatCode>
                <c:ptCount val="5"/>
                <c:pt idx="0">
                  <c:v>52</c:v>
                </c:pt>
                <c:pt idx="1">
                  <c:v>68</c:v>
                </c:pt>
                <c:pt idx="2">
                  <c:v>71</c:v>
                </c:pt>
                <c:pt idx="3">
                  <c:v>81</c:v>
                </c:pt>
                <c:pt idx="4">
                  <c:v>61</c:v>
                </c:pt>
              </c:numCache>
            </c:numRef>
          </c:xVal>
          <c:yVal>
            <c:numRef>
              <c:f>'N13109 Skyhawk'!$M$28:$M$32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2000</c:v>
                </c:pt>
                <c:pt idx="3">
                  <c:v>2000</c:v>
                </c:pt>
                <c:pt idx="4">
                  <c:v>1500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131392"/>
        <c:axId val="79133312"/>
      </c:scatterChart>
      <c:valAx>
        <c:axId val="79131392"/>
        <c:scaling>
          <c:orientation val="minMax"/>
          <c:max val="110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Moment/1000 (lbs -inches)</a:t>
                </a:r>
              </a:p>
            </c:rich>
          </c:tx>
          <c:layout>
            <c:manualLayout>
              <c:xMode val="edge"/>
              <c:yMode val="edge"/>
              <c:x val="0.32351295931758534"/>
              <c:y val="0.90685250910800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33312"/>
        <c:crossesAt val="1500"/>
        <c:crossBetween val="midCat"/>
        <c:majorUnit val="5"/>
        <c:minorUnit val="1"/>
      </c:valAx>
      <c:valAx>
        <c:axId val="79133312"/>
        <c:scaling>
          <c:orientation val="minMax"/>
          <c:max val="235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(lbs)</a:t>
                </a:r>
              </a:p>
            </c:rich>
          </c:tx>
          <c:layout>
            <c:manualLayout>
              <c:xMode val="edge"/>
              <c:yMode val="edge"/>
              <c:x val="1.6839525918635172E-2"/>
              <c:y val="0.337557253104555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31392"/>
        <c:crosses val="autoZero"/>
        <c:crossBetween val="midCat"/>
        <c:majorUnit val="10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29359416010492"/>
          <c:y val="0.33924644494065109"/>
          <c:w val="0.18709174048556432"/>
          <c:h val="0.24646092372781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CG Range Envelope</a:t>
            </a:r>
          </a:p>
        </c:rich>
      </c:tx>
      <c:layout>
        <c:manualLayout>
          <c:xMode val="edge"/>
          <c:yMode val="edge"/>
          <c:x val="0.35043829613041488"/>
          <c:y val="3.3069051553740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14653113211583"/>
          <c:y val="0.12464481799652302"/>
          <c:w val="0.5859478962598591"/>
          <c:h val="0.67918706949125807"/>
        </c:manualLayout>
      </c:layout>
      <c:scatterChart>
        <c:scatterStyle val="lineMarker"/>
        <c:varyColors val="0"/>
        <c:ser>
          <c:idx val="0"/>
          <c:order val="0"/>
          <c:tx>
            <c:v>Departure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'N5903V Archer'!$E$12</c:f>
              <c:numCache>
                <c:formatCode>0.0</c:formatCode>
                <c:ptCount val="1"/>
                <c:pt idx="0">
                  <c:v>85.789773874862789</c:v>
                </c:pt>
              </c:numCache>
            </c:numRef>
          </c:xVal>
          <c:yVal>
            <c:numRef>
              <c:f>'N5903V Archer'!$D$12</c:f>
              <c:numCache>
                <c:formatCode>0.0</c:formatCode>
                <c:ptCount val="1"/>
                <c:pt idx="0">
                  <c:v>2277.5</c:v>
                </c:pt>
              </c:numCache>
            </c:numRef>
          </c:yVal>
          <c:smooth val="0"/>
        </c:ser>
        <c:ser>
          <c:idx val="2"/>
          <c:order val="1"/>
          <c:tx>
            <c:v>At Reserve</c:v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'N5903V Archer'!$E$22</c:f>
              <c:numCache>
                <c:formatCode>0.0</c:formatCode>
                <c:ptCount val="1"/>
                <c:pt idx="0">
                  <c:v>84.824744118360428</c:v>
                </c:pt>
              </c:numCache>
            </c:numRef>
          </c:xVal>
          <c:yVal>
            <c:numRef>
              <c:f>'N5903V Archer'!$D$22</c:f>
              <c:numCache>
                <c:formatCode>0.0</c:formatCode>
                <c:ptCount val="1"/>
                <c:pt idx="0">
                  <c:v>2061.5</c:v>
                </c:pt>
              </c:numCache>
            </c:numRef>
          </c:yVal>
          <c:smooth val="0"/>
        </c:ser>
        <c:ser>
          <c:idx val="4"/>
          <c:order val="2"/>
          <c:tx>
            <c:v>Normal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'N5903V Archer'!$K$26:$K$30</c:f>
              <c:numCache>
                <c:formatCode>General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'N5903V Archer'!$L$26:$L$30</c:f>
              <c:numCache>
                <c:formatCode>General</c:formatCode>
                <c:ptCount val="5"/>
                <c:pt idx="0">
                  <c:v>1400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1400</c:v>
                </c:pt>
              </c:numCache>
            </c:numRef>
          </c:yVal>
          <c:smooth val="0"/>
        </c:ser>
        <c:ser>
          <c:idx val="5"/>
          <c:order val="3"/>
          <c:tx>
            <c:v>Utility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'N5903V Archer'!$M$26:$M$30</c:f>
              <c:numCache>
                <c:formatCode>General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83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'N5903V Archer'!$N$26:$N$30</c:f>
              <c:numCache>
                <c:formatCode>General</c:formatCode>
                <c:ptCount val="5"/>
                <c:pt idx="0">
                  <c:v>1400</c:v>
                </c:pt>
                <c:pt idx="1">
                  <c:v>2050</c:v>
                </c:pt>
                <c:pt idx="2">
                  <c:v>2130</c:v>
                </c:pt>
                <c:pt idx="3">
                  <c:v>2130</c:v>
                </c:pt>
                <c:pt idx="4">
                  <c:v>1400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79488"/>
        <c:axId val="79681408"/>
      </c:scatterChart>
      <c:valAx>
        <c:axId val="79679488"/>
        <c:scaling>
          <c:orientation val="minMax"/>
          <c:max val="95"/>
          <c:min val="8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Inches Aft of Datum</a:t>
                </a:r>
              </a:p>
            </c:rich>
          </c:tx>
          <c:layout>
            <c:manualLayout>
              <c:xMode val="edge"/>
              <c:yMode val="edge"/>
              <c:x val="0.34478614943774233"/>
              <c:y val="0.880145167039305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81408"/>
        <c:crosses val="autoZero"/>
        <c:crossBetween val="midCat"/>
        <c:majorUnit val="2"/>
        <c:minorUnit val="1"/>
      </c:valAx>
      <c:valAx>
        <c:axId val="79681408"/>
        <c:scaling>
          <c:orientation val="minMax"/>
          <c:max val="2800"/>
          <c:min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(lbs)</a:t>
                </a:r>
              </a:p>
            </c:rich>
          </c:tx>
          <c:layout>
            <c:manualLayout>
              <c:xMode val="edge"/>
              <c:yMode val="edge"/>
              <c:x val="6.6446097907486333E-3"/>
              <c:y val="0.37393448041217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79488"/>
        <c:crossesAt val="40"/>
        <c:crossBetween val="midCat"/>
        <c:majorUnit val="200"/>
        <c:min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77596378434355"/>
          <c:y val="0.34849680826933666"/>
          <c:w val="0.19971220111247567"/>
          <c:h val="0.2263957746022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CG Moment Envelope</a:t>
            </a:r>
          </a:p>
        </c:rich>
      </c:tx>
      <c:layout>
        <c:manualLayout>
          <c:xMode val="edge"/>
          <c:yMode val="edge"/>
          <c:x val="0.34026325805319535"/>
          <c:y val="3.4558915429688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91222570149249"/>
          <c:y val="0.14111502790018882"/>
          <c:w val="0.58841103148294227"/>
          <c:h val="0.64509727040086318"/>
        </c:manualLayout>
      </c:layout>
      <c:scatterChart>
        <c:scatterStyle val="lineMarker"/>
        <c:varyColors val="0"/>
        <c:ser>
          <c:idx val="0"/>
          <c:order val="0"/>
          <c:tx>
            <c:v>Departure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'N15118 Arrow'!$E$12</c:f>
              <c:numCache>
                <c:formatCode>0.00</c:formatCode>
                <c:ptCount val="1"/>
                <c:pt idx="0">
                  <c:v>85.411903852123231</c:v>
                </c:pt>
              </c:numCache>
            </c:numRef>
          </c:xVal>
          <c:yVal>
            <c:numRef>
              <c:f>'N15118 Arrow'!$D$12</c:f>
              <c:numCache>
                <c:formatCode>General</c:formatCode>
                <c:ptCount val="1"/>
                <c:pt idx="0">
                  <c:v>2287.31</c:v>
                </c:pt>
              </c:numCache>
            </c:numRef>
          </c:yVal>
          <c:smooth val="0"/>
        </c:ser>
        <c:ser>
          <c:idx val="2"/>
          <c:order val="1"/>
          <c:tx>
            <c:v>At Reserve</c:v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'N15118 Arrow'!$E$22</c:f>
              <c:numCache>
                <c:formatCode>0.00</c:formatCode>
                <c:ptCount val="1"/>
                <c:pt idx="0">
                  <c:v>84.412039627095908</c:v>
                </c:pt>
              </c:numCache>
            </c:numRef>
          </c:xVal>
          <c:yVal>
            <c:numRef>
              <c:f>'N15118 Arrow'!$D$22</c:f>
              <c:numCache>
                <c:formatCode>General</c:formatCode>
                <c:ptCount val="1"/>
                <c:pt idx="0">
                  <c:v>2071.31</c:v>
                </c:pt>
              </c:numCache>
            </c:numRef>
          </c:yVal>
          <c:smooth val="0"/>
        </c:ser>
        <c:ser>
          <c:idx val="4"/>
          <c:order val="2"/>
          <c:tx>
            <c:v>Normal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'N15118 Arrow'!$J$28:$J$33</c:f>
              <c:numCache>
                <c:formatCode>General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82</c:v>
                </c:pt>
                <c:pt idx="3">
                  <c:v>88.5</c:v>
                </c:pt>
                <c:pt idx="4">
                  <c:v>93</c:v>
                </c:pt>
                <c:pt idx="5">
                  <c:v>93</c:v>
                </c:pt>
              </c:numCache>
            </c:numRef>
          </c:xVal>
          <c:yVal>
            <c:numRef>
              <c:f>'N15118 Arrow'!$K$28:$K$33</c:f>
              <c:numCache>
                <c:formatCode>General</c:formatCode>
                <c:ptCount val="6"/>
                <c:pt idx="0">
                  <c:v>1500</c:v>
                </c:pt>
                <c:pt idx="1">
                  <c:v>1800</c:v>
                </c:pt>
                <c:pt idx="2">
                  <c:v>2300</c:v>
                </c:pt>
                <c:pt idx="3">
                  <c:v>2650</c:v>
                </c:pt>
                <c:pt idx="4">
                  <c:v>2650</c:v>
                </c:pt>
                <c:pt idx="5">
                  <c:v>1500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47232"/>
        <c:axId val="79261696"/>
      </c:scatterChart>
      <c:valAx>
        <c:axId val="79247232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Inches Aft Datum</a:t>
                </a:r>
              </a:p>
            </c:rich>
          </c:tx>
          <c:layout>
            <c:manualLayout>
              <c:xMode val="edge"/>
              <c:yMode val="edge"/>
              <c:x val="0.35906223586458474"/>
              <c:y val="0.872609159149223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61696"/>
        <c:crossesAt val="1500"/>
        <c:crossBetween val="midCat"/>
        <c:majorUnit val="2"/>
        <c:minorUnit val="1"/>
      </c:valAx>
      <c:valAx>
        <c:axId val="79261696"/>
        <c:scaling>
          <c:orientation val="minMax"/>
          <c:max val="28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(lbs)</a:t>
                </a:r>
              </a:p>
            </c:rich>
          </c:tx>
          <c:layout>
            <c:manualLayout>
              <c:xMode val="edge"/>
              <c:yMode val="edge"/>
              <c:x val="2.6291995986377409E-2"/>
              <c:y val="0.36286728864774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7232"/>
        <c:crossesAt val="40"/>
        <c:crossBetween val="midCat"/>
        <c:majorUnit val="100"/>
        <c:minorUnit val="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80126636712777"/>
          <c:y val="0.40030584412242587"/>
          <c:w val="0.19927023246387987"/>
          <c:h val="0.19295323378695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123825</xdr:rowOff>
    </xdr:from>
    <xdr:to>
      <xdr:col>7</xdr:col>
      <xdr:colOff>784411</xdr:colOff>
      <xdr:row>46</xdr:row>
      <xdr:rowOff>88447</xdr:rowOff>
    </xdr:to>
    <xdr:graphicFrame macro="">
      <xdr:nvGraphicFramePr>
        <xdr:cNvPr id="12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6</xdr:row>
      <xdr:rowOff>57150</xdr:rowOff>
    </xdr:from>
    <xdr:to>
      <xdr:col>8</xdr:col>
      <xdr:colOff>0</xdr:colOff>
      <xdr:row>7</xdr:row>
      <xdr:rowOff>66675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5286375" y="1476375"/>
          <a:ext cx="9906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Input</a:t>
          </a:r>
        </a:p>
      </xdr:txBody>
    </xdr:sp>
    <xdr:clientData/>
  </xdr:twoCellAnchor>
  <xdr:twoCellAnchor>
    <xdr:from>
      <xdr:col>6</xdr:col>
      <xdr:colOff>133350</xdr:colOff>
      <xdr:row>6</xdr:row>
      <xdr:rowOff>70037</xdr:rowOff>
    </xdr:from>
    <xdr:to>
      <xdr:col>6</xdr:col>
      <xdr:colOff>457200</xdr:colOff>
      <xdr:row>7</xdr:row>
      <xdr:rowOff>41461</xdr:rowOff>
    </xdr:to>
    <xdr:sp macro="" textlink="">
      <xdr:nvSpPr>
        <xdr:cNvPr id="1234" name="Text Box 33"/>
        <xdr:cNvSpPr txBox="1">
          <a:spLocks noChangeArrowheads="1"/>
        </xdr:cNvSpPr>
      </xdr:nvSpPr>
      <xdr:spPr bwMode="auto">
        <a:xfrm>
          <a:off x="4884644" y="1470772"/>
          <a:ext cx="323850" cy="128307"/>
        </a:xfrm>
        <a:prstGeom prst="rect">
          <a:avLst/>
        </a:prstGeom>
        <a:solidFill>
          <a:srgbClr val="B7DEE8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552450</xdr:colOff>
      <xdr:row>17</xdr:row>
      <xdr:rowOff>57150</xdr:rowOff>
    </xdr:from>
    <xdr:to>
      <xdr:col>8</xdr:col>
      <xdr:colOff>0</xdr:colOff>
      <xdr:row>18</xdr:row>
      <xdr:rowOff>66675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5305425" y="3295650"/>
          <a:ext cx="9715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Input</a:t>
          </a:r>
        </a:p>
      </xdr:txBody>
    </xdr:sp>
    <xdr:clientData/>
  </xdr:twoCellAnchor>
  <xdr:twoCellAnchor>
    <xdr:from>
      <xdr:col>6</xdr:col>
      <xdr:colOff>141194</xdr:colOff>
      <xdr:row>17</xdr:row>
      <xdr:rowOff>81243</xdr:rowOff>
    </xdr:from>
    <xdr:to>
      <xdr:col>6</xdr:col>
      <xdr:colOff>465044</xdr:colOff>
      <xdr:row>18</xdr:row>
      <xdr:rowOff>52668</xdr:rowOff>
    </xdr:to>
    <xdr:sp macro="" textlink="">
      <xdr:nvSpPr>
        <xdr:cNvPr id="1238" name="Text Box 49"/>
        <xdr:cNvSpPr txBox="1">
          <a:spLocks noChangeArrowheads="1"/>
        </xdr:cNvSpPr>
      </xdr:nvSpPr>
      <xdr:spPr bwMode="auto">
        <a:xfrm>
          <a:off x="4892488" y="3241302"/>
          <a:ext cx="323850" cy="128307"/>
        </a:xfrm>
        <a:prstGeom prst="rect">
          <a:avLst/>
        </a:prstGeom>
        <a:solidFill>
          <a:srgbClr val="B7DEE8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76200</xdr:rowOff>
    </xdr:from>
    <xdr:to>
      <xdr:col>9</xdr:col>
      <xdr:colOff>232317</xdr:colOff>
      <xdr:row>46</xdr:row>
      <xdr:rowOff>19050</xdr:rowOff>
    </xdr:to>
    <xdr:graphicFrame macro="">
      <xdr:nvGraphicFramePr>
        <xdr:cNvPr id="22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67604</xdr:colOff>
      <xdr:row>5</xdr:row>
      <xdr:rowOff>65403</xdr:rowOff>
    </xdr:from>
    <xdr:to>
      <xdr:col>9</xdr:col>
      <xdr:colOff>204140</xdr:colOff>
      <xdr:row>6</xdr:row>
      <xdr:rowOff>63723</xdr:rowOff>
    </xdr:to>
    <xdr:sp macro="" textlink="">
      <xdr:nvSpPr>
        <xdr:cNvPr id="22538" name="Text Box 10"/>
        <xdr:cNvSpPr txBox="1">
          <a:spLocks noChangeArrowheads="1"/>
        </xdr:cNvSpPr>
      </xdr:nvSpPr>
      <xdr:spPr bwMode="auto">
        <a:xfrm>
          <a:off x="5503824" y="1319915"/>
          <a:ext cx="1019340" cy="1725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 Input</a:t>
          </a:r>
        </a:p>
      </xdr:txBody>
    </xdr:sp>
    <xdr:clientData/>
  </xdr:twoCellAnchor>
  <xdr:twoCellAnchor>
    <xdr:from>
      <xdr:col>6</xdr:col>
      <xdr:colOff>255550</xdr:colOff>
      <xdr:row>5</xdr:row>
      <xdr:rowOff>82705</xdr:rowOff>
    </xdr:from>
    <xdr:to>
      <xdr:col>6</xdr:col>
      <xdr:colOff>542926</xdr:colOff>
      <xdr:row>6</xdr:row>
      <xdr:rowOff>34848</xdr:rowOff>
    </xdr:to>
    <xdr:sp macro="" textlink="">
      <xdr:nvSpPr>
        <xdr:cNvPr id="22709" name="Text Box 11"/>
        <xdr:cNvSpPr txBox="1">
          <a:spLocks noChangeArrowheads="1"/>
        </xdr:cNvSpPr>
      </xdr:nvSpPr>
      <xdr:spPr bwMode="auto">
        <a:xfrm>
          <a:off x="5145824" y="1488223"/>
          <a:ext cx="287376" cy="11476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77129</xdr:colOff>
      <xdr:row>14</xdr:row>
      <xdr:rowOff>83894</xdr:rowOff>
    </xdr:from>
    <xdr:to>
      <xdr:col>9</xdr:col>
      <xdr:colOff>213665</xdr:colOff>
      <xdr:row>15</xdr:row>
      <xdr:rowOff>70187</xdr:rowOff>
    </xdr:to>
    <xdr:sp macro="" textlink="">
      <xdr:nvSpPr>
        <xdr:cNvPr id="22547" name="Text Box 19"/>
        <xdr:cNvSpPr txBox="1">
          <a:spLocks noChangeArrowheads="1"/>
        </xdr:cNvSpPr>
      </xdr:nvSpPr>
      <xdr:spPr bwMode="auto">
        <a:xfrm>
          <a:off x="5513349" y="2825235"/>
          <a:ext cx="1019340" cy="17214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Input</a:t>
          </a:r>
        </a:p>
      </xdr:txBody>
    </xdr:sp>
    <xdr:clientData/>
  </xdr:twoCellAnchor>
  <xdr:twoCellAnchor>
    <xdr:from>
      <xdr:col>6</xdr:col>
      <xdr:colOff>278781</xdr:colOff>
      <xdr:row>14</xdr:row>
      <xdr:rowOff>103845</xdr:rowOff>
    </xdr:from>
    <xdr:to>
      <xdr:col>7</xdr:col>
      <xdr:colOff>1161</xdr:colOff>
      <xdr:row>15</xdr:row>
      <xdr:rowOff>46464</xdr:rowOff>
    </xdr:to>
    <xdr:sp macro="" textlink="">
      <xdr:nvSpPr>
        <xdr:cNvPr id="22713" name="Text Box 20"/>
        <xdr:cNvSpPr txBox="1">
          <a:spLocks noChangeArrowheads="1"/>
        </xdr:cNvSpPr>
      </xdr:nvSpPr>
      <xdr:spPr bwMode="auto">
        <a:xfrm>
          <a:off x="5169055" y="2984577"/>
          <a:ext cx="268326" cy="128472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22</xdr:row>
      <xdr:rowOff>104775</xdr:rowOff>
    </xdr:from>
    <xdr:to>
      <xdr:col>8</xdr:col>
      <xdr:colOff>168088</xdr:colOff>
      <xdr:row>43</xdr:row>
      <xdr:rowOff>76200</xdr:rowOff>
    </xdr:to>
    <xdr:graphicFrame macro="">
      <xdr:nvGraphicFramePr>
        <xdr:cNvPr id="206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6</xdr:row>
      <xdr:rowOff>57150</xdr:rowOff>
    </xdr:from>
    <xdr:to>
      <xdr:col>8</xdr:col>
      <xdr:colOff>180975</xdr:colOff>
      <xdr:row>7</xdr:row>
      <xdr:rowOff>66675</xdr:rowOff>
    </xdr:to>
    <xdr:sp macro="" textlink="">
      <xdr:nvSpPr>
        <xdr:cNvPr id="20493" name="Text Box 13"/>
        <xdr:cNvSpPr txBox="1">
          <a:spLocks noChangeArrowheads="1"/>
        </xdr:cNvSpPr>
      </xdr:nvSpPr>
      <xdr:spPr bwMode="auto">
        <a:xfrm>
          <a:off x="5295900" y="1476375"/>
          <a:ext cx="8763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Input</a:t>
          </a:r>
        </a:p>
      </xdr:txBody>
    </xdr:sp>
    <xdr:clientData/>
  </xdr:twoCellAnchor>
  <xdr:twoCellAnchor>
    <xdr:from>
      <xdr:col>6</xdr:col>
      <xdr:colOff>144556</xdr:colOff>
      <xdr:row>6</xdr:row>
      <xdr:rowOff>81243</xdr:rowOff>
    </xdr:from>
    <xdr:to>
      <xdr:col>6</xdr:col>
      <xdr:colOff>468406</xdr:colOff>
      <xdr:row>7</xdr:row>
      <xdr:rowOff>52667</xdr:rowOff>
    </xdr:to>
    <xdr:sp macro="" textlink="">
      <xdr:nvSpPr>
        <xdr:cNvPr id="20668" name="Text Box 14"/>
        <xdr:cNvSpPr txBox="1">
          <a:spLocks noChangeArrowheads="1"/>
        </xdr:cNvSpPr>
      </xdr:nvSpPr>
      <xdr:spPr bwMode="auto">
        <a:xfrm>
          <a:off x="4907056" y="1493184"/>
          <a:ext cx="323850" cy="128307"/>
        </a:xfrm>
        <a:prstGeom prst="rect">
          <a:avLst/>
        </a:prstGeom>
        <a:solidFill>
          <a:srgbClr val="B7DEE8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552450</xdr:colOff>
      <xdr:row>16</xdr:row>
      <xdr:rowOff>23533</xdr:rowOff>
    </xdr:from>
    <xdr:to>
      <xdr:col>8</xdr:col>
      <xdr:colOff>200025</xdr:colOff>
      <xdr:row>17</xdr:row>
      <xdr:rowOff>33058</xdr:rowOff>
    </xdr:to>
    <xdr:sp macro="" textlink="">
      <xdr:nvSpPr>
        <xdr:cNvPr id="20502" name="Text Box 22"/>
        <xdr:cNvSpPr txBox="1">
          <a:spLocks noChangeArrowheads="1"/>
        </xdr:cNvSpPr>
      </xdr:nvSpPr>
      <xdr:spPr bwMode="auto">
        <a:xfrm>
          <a:off x="5314950" y="3172386"/>
          <a:ext cx="869016" cy="1664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User Input</a:t>
          </a:r>
        </a:p>
      </xdr:txBody>
    </xdr:sp>
    <xdr:clientData/>
  </xdr:twoCellAnchor>
  <xdr:twoCellAnchor>
    <xdr:from>
      <xdr:col>6</xdr:col>
      <xdr:colOff>174812</xdr:colOff>
      <xdr:row>16</xdr:row>
      <xdr:rowOff>47625</xdr:rowOff>
    </xdr:from>
    <xdr:to>
      <xdr:col>6</xdr:col>
      <xdr:colOff>498662</xdr:colOff>
      <xdr:row>17</xdr:row>
      <xdr:rowOff>19049</xdr:rowOff>
    </xdr:to>
    <xdr:sp macro="" textlink="">
      <xdr:nvSpPr>
        <xdr:cNvPr id="20672" name="Text Box 23"/>
        <xdr:cNvSpPr txBox="1">
          <a:spLocks noChangeArrowheads="1"/>
        </xdr:cNvSpPr>
      </xdr:nvSpPr>
      <xdr:spPr bwMode="auto">
        <a:xfrm>
          <a:off x="4937312" y="3073213"/>
          <a:ext cx="323850" cy="128307"/>
        </a:xfrm>
        <a:prstGeom prst="rect">
          <a:avLst/>
        </a:prstGeom>
        <a:solidFill>
          <a:srgbClr val="B7DEE8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zoomScale="90" zoomScaleNormal="90" workbookViewId="0">
      <selection activeCell="C7" sqref="C7"/>
    </sheetView>
  </sheetViews>
  <sheetFormatPr defaultColWidth="9.1328125" defaultRowHeight="12.75" x14ac:dyDescent="0.35"/>
  <cols>
    <col min="1" max="1" width="3.53125" style="1" customWidth="1"/>
    <col min="2" max="2" width="28.86328125" style="1" customWidth="1"/>
    <col min="3" max="3" width="9.1328125" style="1"/>
    <col min="4" max="4" width="8.53125" style="1" customWidth="1"/>
    <col min="5" max="5" width="10.86328125" style="1" customWidth="1"/>
    <col min="6" max="6" width="11.3984375" style="2" customWidth="1"/>
    <col min="7" max="7" width="9.33203125" style="1" customWidth="1"/>
    <col min="8" max="8" width="13.53125" style="1" customWidth="1"/>
    <col min="9" max="9" width="5" style="1" customWidth="1"/>
    <col min="10" max="16384" width="9.1328125" style="1"/>
  </cols>
  <sheetData>
    <row r="1" spans="2:9" ht="34.5" customHeight="1" x14ac:dyDescent="1.1000000000000001">
      <c r="B1" s="57" t="s">
        <v>35</v>
      </c>
      <c r="C1" s="58"/>
      <c r="D1" s="58"/>
      <c r="E1" s="58"/>
      <c r="F1" s="58"/>
    </row>
    <row r="2" spans="2:9" ht="15.75" customHeight="1" x14ac:dyDescent="0.35">
      <c r="D2" s="3" t="s">
        <v>24</v>
      </c>
      <c r="G2" s="5"/>
    </row>
    <row r="3" spans="2:9" ht="13.5" customHeight="1" x14ac:dyDescent="0.4">
      <c r="C3" s="33" t="s">
        <v>29</v>
      </c>
      <c r="D3" s="33">
        <f>K31-D6</f>
        <v>877.78</v>
      </c>
      <c r="E3" s="4" t="s">
        <v>30</v>
      </c>
    </row>
    <row r="4" spans="2:9" ht="30" customHeight="1" thickBot="1" x14ac:dyDescent="0.4">
      <c r="C4" s="15"/>
      <c r="D4" s="34" t="s">
        <v>3</v>
      </c>
      <c r="E4" s="34" t="s">
        <v>4</v>
      </c>
      <c r="F4" s="35" t="s">
        <v>8</v>
      </c>
    </row>
    <row r="5" spans="2:9" ht="14.25" customHeight="1" thickBot="1" x14ac:dyDescent="0.45">
      <c r="B5" s="39" t="s">
        <v>13</v>
      </c>
      <c r="C5" s="40"/>
      <c r="D5" s="41"/>
      <c r="E5" s="41"/>
      <c r="F5" s="42"/>
    </row>
    <row r="6" spans="2:9" ht="13.15" x14ac:dyDescent="0.4">
      <c r="B6" s="11" t="s">
        <v>0</v>
      </c>
      <c r="C6" s="51"/>
      <c r="D6" s="52">
        <v>1422.22</v>
      </c>
      <c r="E6" s="52">
        <v>39.68</v>
      </c>
      <c r="F6" s="56">
        <f t="shared" ref="F6:F11" si="0">D6*E6/1000</f>
        <v>56.433689600000001</v>
      </c>
    </row>
    <row r="7" spans="2:9" ht="13.15" x14ac:dyDescent="0.4">
      <c r="B7" s="8" t="s">
        <v>28</v>
      </c>
      <c r="C7" s="32">
        <v>38</v>
      </c>
      <c r="D7" s="47">
        <f>C7*6</f>
        <v>228</v>
      </c>
      <c r="E7" s="47">
        <v>59.2</v>
      </c>
      <c r="F7" s="49">
        <f t="shared" si="0"/>
        <v>13.4976</v>
      </c>
    </row>
    <row r="8" spans="2:9" ht="13.15" x14ac:dyDescent="0.4">
      <c r="B8" s="8" t="s">
        <v>1</v>
      </c>
      <c r="C8" s="19"/>
      <c r="D8" s="32">
        <v>300</v>
      </c>
      <c r="E8" s="21">
        <v>37</v>
      </c>
      <c r="F8" s="49">
        <f t="shared" si="0"/>
        <v>11.1</v>
      </c>
    </row>
    <row r="9" spans="2:9" ht="13.15" x14ac:dyDescent="0.4">
      <c r="B9" s="8" t="s">
        <v>7</v>
      </c>
      <c r="C9" s="19"/>
      <c r="D9" s="32">
        <v>0</v>
      </c>
      <c r="E9" s="47">
        <v>73</v>
      </c>
      <c r="F9" s="49">
        <f t="shared" si="0"/>
        <v>0</v>
      </c>
    </row>
    <row r="10" spans="2:9" ht="13.15" x14ac:dyDescent="0.4">
      <c r="B10" s="8" t="s">
        <v>12</v>
      </c>
      <c r="C10" s="19"/>
      <c r="D10" s="32">
        <v>10</v>
      </c>
      <c r="E10" s="47">
        <v>95</v>
      </c>
      <c r="F10" s="49">
        <f t="shared" si="0"/>
        <v>0.95</v>
      </c>
      <c r="G10" s="6"/>
    </row>
    <row r="11" spans="2:9" ht="13.15" x14ac:dyDescent="0.4">
      <c r="B11" s="8" t="s">
        <v>11</v>
      </c>
      <c r="C11" s="19"/>
      <c r="D11" s="32">
        <v>0</v>
      </c>
      <c r="E11" s="47">
        <v>123</v>
      </c>
      <c r="F11" s="49">
        <f t="shared" si="0"/>
        <v>0</v>
      </c>
    </row>
    <row r="12" spans="2:9" x14ac:dyDescent="0.35">
      <c r="B12" s="7" t="s">
        <v>10</v>
      </c>
      <c r="C12" s="7"/>
      <c r="D12" s="54"/>
      <c r="E12" s="54"/>
      <c r="F12" s="55"/>
      <c r="G12" s="5"/>
    </row>
    <row r="13" spans="2:9" ht="13.15" x14ac:dyDescent="0.4">
      <c r="B13" s="4" t="s">
        <v>2</v>
      </c>
      <c r="C13" s="4"/>
      <c r="D13" s="48">
        <f>SUM(D6:D11)</f>
        <v>1960.22</v>
      </c>
      <c r="E13" s="29">
        <f>(F13*1000)/D13</f>
        <v>41.822494209833593</v>
      </c>
      <c r="F13" s="48">
        <f>SUM(F6:F11)</f>
        <v>81.981289599999997</v>
      </c>
      <c r="H13" s="12"/>
      <c r="I13" s="12"/>
    </row>
    <row r="14" spans="2:9" x14ac:dyDescent="0.35">
      <c r="D14" s="9" t="s">
        <v>9</v>
      </c>
    </row>
    <row r="15" spans="2:9" ht="13.15" thickBot="1" x14ac:dyDescent="0.4">
      <c r="D15" s="9"/>
    </row>
    <row r="16" spans="2:9" ht="14.25" customHeight="1" thickBot="1" x14ac:dyDescent="0.45">
      <c r="B16" s="39" t="s">
        <v>14</v>
      </c>
      <c r="C16" s="40"/>
      <c r="D16" s="44"/>
      <c r="E16" s="44"/>
      <c r="F16" s="45"/>
    </row>
    <row r="17" spans="2:13" ht="13.15" x14ac:dyDescent="0.4">
      <c r="B17" s="11" t="s">
        <v>0</v>
      </c>
      <c r="C17" s="36"/>
      <c r="D17" s="52">
        <f>D6</f>
        <v>1422.22</v>
      </c>
      <c r="E17" s="52">
        <v>39.409999999999997</v>
      </c>
      <c r="F17" s="53">
        <f t="shared" ref="F17:F22" si="1">D17*E17/1000</f>
        <v>56.049690200000001</v>
      </c>
    </row>
    <row r="18" spans="2:13" ht="13.15" x14ac:dyDescent="0.4">
      <c r="B18" s="8" t="s">
        <v>15</v>
      </c>
      <c r="C18" s="30">
        <v>10</v>
      </c>
      <c r="D18" s="47">
        <f>C18*6</f>
        <v>60</v>
      </c>
      <c r="E18" s="47">
        <f>E7</f>
        <v>59.2</v>
      </c>
      <c r="F18" s="49">
        <f t="shared" si="1"/>
        <v>3.552</v>
      </c>
    </row>
    <row r="19" spans="2:13" ht="13.15" x14ac:dyDescent="0.4">
      <c r="B19" s="14" t="s">
        <v>1</v>
      </c>
      <c r="C19" s="17"/>
      <c r="D19" s="47">
        <f>D8</f>
        <v>300</v>
      </c>
      <c r="E19" s="47">
        <f>E8</f>
        <v>37</v>
      </c>
      <c r="F19" s="49">
        <f t="shared" si="1"/>
        <v>11.1</v>
      </c>
    </row>
    <row r="20" spans="2:13" ht="13.15" x14ac:dyDescent="0.4">
      <c r="B20" s="14" t="s">
        <v>7</v>
      </c>
      <c r="C20" s="17"/>
      <c r="D20" s="47">
        <f>D9</f>
        <v>0</v>
      </c>
      <c r="E20" s="47">
        <f>E9</f>
        <v>73</v>
      </c>
      <c r="F20" s="49">
        <f t="shared" si="1"/>
        <v>0</v>
      </c>
    </row>
    <row r="21" spans="2:13" ht="13.15" x14ac:dyDescent="0.4">
      <c r="B21" s="14" t="s">
        <v>6</v>
      </c>
      <c r="C21" s="17"/>
      <c r="D21" s="47">
        <f>D10</f>
        <v>10</v>
      </c>
      <c r="E21" s="47">
        <f>E10</f>
        <v>95</v>
      </c>
      <c r="F21" s="49">
        <f t="shared" si="1"/>
        <v>0.95</v>
      </c>
    </row>
    <row r="22" spans="2:13" ht="13.15" x14ac:dyDescent="0.4">
      <c r="B22" s="14" t="s">
        <v>5</v>
      </c>
      <c r="C22" s="17"/>
      <c r="D22" s="47">
        <f>D11</f>
        <v>0</v>
      </c>
      <c r="E22" s="47">
        <f>E11</f>
        <v>123</v>
      </c>
      <c r="F22" s="49">
        <f t="shared" si="1"/>
        <v>0</v>
      </c>
      <c r="J22" s="10"/>
      <c r="K22" s="10"/>
    </row>
    <row r="23" spans="2:13" x14ac:dyDescent="0.35">
      <c r="D23" s="26"/>
      <c r="E23" s="27"/>
      <c r="F23" s="28"/>
      <c r="K23" s="10"/>
    </row>
    <row r="24" spans="2:13" ht="13.15" x14ac:dyDescent="0.4">
      <c r="B24" s="4" t="s">
        <v>2</v>
      </c>
      <c r="C24" s="4"/>
      <c r="D24" s="48">
        <f>SUM(D17:D22)</f>
        <v>1792.22</v>
      </c>
      <c r="E24" s="29">
        <f>(F24*1000)/D24</f>
        <v>39.979293948287598</v>
      </c>
      <c r="F24" s="48">
        <f>SUM(F17:F22)</f>
        <v>71.651690200000004</v>
      </c>
    </row>
    <row r="25" spans="2:13" x14ac:dyDescent="0.35">
      <c r="D25" s="9"/>
    </row>
    <row r="26" spans="2:13" x14ac:dyDescent="0.35">
      <c r="J26" s="22" t="s">
        <v>23</v>
      </c>
      <c r="K26" s="10"/>
    </row>
    <row r="27" spans="2:13" x14ac:dyDescent="0.35">
      <c r="J27" s="1" t="s">
        <v>20</v>
      </c>
      <c r="K27" s="10"/>
      <c r="L27" s="1" t="s">
        <v>21</v>
      </c>
    </row>
    <row r="28" spans="2:13" x14ac:dyDescent="0.35">
      <c r="H28" s="10"/>
      <c r="I28" s="10"/>
      <c r="J28" s="20">
        <v>52</v>
      </c>
      <c r="K28" s="20">
        <v>1500</v>
      </c>
      <c r="L28" s="20">
        <v>52</v>
      </c>
      <c r="M28" s="20">
        <v>1500</v>
      </c>
    </row>
    <row r="29" spans="2:13" x14ac:dyDescent="0.35">
      <c r="H29" s="10"/>
      <c r="I29" s="10"/>
      <c r="J29" s="20">
        <v>68</v>
      </c>
      <c r="K29" s="20">
        <v>1950</v>
      </c>
      <c r="L29" s="20">
        <v>68</v>
      </c>
      <c r="M29" s="20">
        <v>1950</v>
      </c>
    </row>
    <row r="30" spans="2:13" x14ac:dyDescent="0.35">
      <c r="H30" s="10"/>
      <c r="I30" s="10"/>
      <c r="J30" s="20">
        <v>88</v>
      </c>
      <c r="K30" s="20">
        <v>2300</v>
      </c>
      <c r="L30" s="20">
        <v>71</v>
      </c>
      <c r="M30" s="20">
        <v>2000</v>
      </c>
    </row>
    <row r="31" spans="2:13" x14ac:dyDescent="0.35">
      <c r="H31" s="10"/>
      <c r="I31" s="10"/>
      <c r="J31" s="20">
        <v>109</v>
      </c>
      <c r="K31" s="20">
        <v>2300</v>
      </c>
      <c r="L31" s="20">
        <v>81</v>
      </c>
      <c r="M31" s="20">
        <v>2000</v>
      </c>
    </row>
    <row r="32" spans="2:13" x14ac:dyDescent="0.35">
      <c r="H32" s="10"/>
      <c r="I32" s="10"/>
      <c r="J32" s="20">
        <v>71</v>
      </c>
      <c r="K32" s="20">
        <v>1500</v>
      </c>
      <c r="L32" s="20">
        <v>61</v>
      </c>
      <c r="M32" s="20">
        <v>1500</v>
      </c>
    </row>
    <row r="48" spans="2:4" x14ac:dyDescent="0.35">
      <c r="B48" s="5" t="s">
        <v>36</v>
      </c>
      <c r="D48" s="5" t="s">
        <v>26</v>
      </c>
    </row>
  </sheetData>
  <sheetProtection password="CA45" sheet="1" objects="1" scenarios="1"/>
  <mergeCells count="1">
    <mergeCell ref="B1:F1"/>
  </mergeCells>
  <phoneticPr fontId="0" type="noConversion"/>
  <conditionalFormatting sqref="D10">
    <cfRule type="cellIs" dxfId="16" priority="5" stopIfTrue="1" operator="greaterThan">
      <formula>120</formula>
    </cfRule>
  </conditionalFormatting>
  <conditionalFormatting sqref="D11">
    <cfRule type="cellIs" dxfId="15" priority="4" stopIfTrue="1" operator="greaterThan">
      <formula>50</formula>
    </cfRule>
  </conditionalFormatting>
  <conditionalFormatting sqref="C7">
    <cfRule type="cellIs" dxfId="14" priority="2" stopIfTrue="1" operator="lessThan">
      <formula>0</formula>
    </cfRule>
    <cfRule type="cellIs" dxfId="13" priority="3" stopIfTrue="1" operator="greaterThan">
      <formula>38</formula>
    </cfRule>
  </conditionalFormatting>
  <conditionalFormatting sqref="C18">
    <cfRule type="cellIs" dxfId="12" priority="1" stopIfTrue="1" operator="lessThan">
      <formula>5</formula>
    </cfRule>
  </conditionalFormatting>
  <dataValidations xWindow="288" yWindow="338" count="7">
    <dataValidation type="custom" errorStyle="warning" operator="lessThan" allowBlank="1" showInputMessage="1" showErrorMessage="1" errorTitle="Exceeds Maximum Allowable Weight" error="Maximum allowable weight in Baggage Storage Area 2 is 50 lbs AND combined weight of Areas 1 &amp; 2 may not exceed 120lbs." sqref="D11">
      <formula1>AND(D10+D11&lt;120,D11&lt;50,D10&lt;120)</formula1>
    </dataValidation>
    <dataValidation type="custom" errorStyle="warning" operator="lessThan" allowBlank="1" showInputMessage="1" showErrorMessage="1" errorTitle="Exceeds Maximum Allowable Weight" error="Maximum allowable weight in Baggage Storage Area 1 is 120 lbs AND combined weight of Areas 1 &amp; 2 may not exceed 120lbs." promptTitle="Please note:" prompt="Maximum combined weight of both Baggage Storage Areas is 120 lb" sqref="D10">
      <formula1>AND(D10+D11&lt;120,D11&lt;50,D10&lt;120)</formula1>
    </dataValidation>
    <dataValidation type="whole" showInputMessage="1" showErrorMessage="1" errorTitle="Data entered is invalid" error="You must enter a whole number between 34 and 46.  " sqref="E8 E19">
      <formula1>34</formula1>
      <formula2>46</formula2>
    </dataValidation>
    <dataValidation type="whole" allowBlank="1" showInputMessage="1" showErrorMessage="1" errorTitle="Fuel quantity incorrect" error="You must enter at least 50lbs  but not more than 228 lbs of fuel" sqref="D7 D18">
      <formula1>50</formula1>
      <formula2>228</formula2>
    </dataValidation>
    <dataValidation type="whole" errorStyle="warning" operator="lessThan" allowBlank="1" showInputMessage="1" showErrorMessage="1" errorTitle="Exceeds maximum allowable" error="Maximum allowable weight in Baggage Storage Area 1 is 120 lbs" promptTitle="Please note:" prompt="Maximum combined weight of both Baggage Storage Areas is 120 lb" sqref="D21">
      <formula1>121</formula1>
    </dataValidation>
    <dataValidation type="custom" errorStyle="warning" operator="lessThan" allowBlank="1" showInputMessage="1" showErrorMessage="1" errorTitle="Exceeds maximum allowable weight" error="Maximum allowable weight in Baggage Storage Area 2 is 50 lbs AND combined weight of Areas 1 &amp; 2 not to exceed 120lbs." sqref="D22">
      <formula1>"C10 &lt;= 50 AND C9+C10 &lt; 121"</formula1>
    </dataValidation>
    <dataValidation errorStyle="warning" operator="lessThan" showInputMessage="1" showErrorMessage="1" errorTitle="Exceeds maximum allowable" error="The combined weight of Baggage Storage Areas 1 &amp; 2 exceeds the maximum allowable of 120 lbs." sqref="G10"/>
  </dataValidations>
  <pageMargins left="0.75" right="0.75" top="1" bottom="1" header="0.5" footer="0.5"/>
  <pageSetup scale="99" orientation="portrait" horizontalDpi="4294967293" r:id="rId1"/>
  <headerFooter alignWithMargins="0"/>
  <ignoredErrors>
    <ignoredError sqref="D18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8"/>
  <sheetViews>
    <sheetView zoomScale="90" zoomScaleNormal="90" workbookViewId="0">
      <selection activeCell="J2" sqref="J2"/>
    </sheetView>
  </sheetViews>
  <sheetFormatPr defaultColWidth="9.1328125" defaultRowHeight="12.75" x14ac:dyDescent="0.35"/>
  <cols>
    <col min="1" max="1" width="3.53125" style="1" customWidth="1"/>
    <col min="2" max="2" width="31" style="1" customWidth="1"/>
    <col min="3" max="3" width="8.6640625" style="1" customWidth="1"/>
    <col min="4" max="4" width="8.53125" style="1" customWidth="1"/>
    <col min="5" max="5" width="10.53125" style="1" customWidth="1"/>
    <col min="6" max="6" width="10.86328125" style="2" customWidth="1"/>
    <col min="7" max="7" width="8.1328125" style="1" customWidth="1"/>
    <col min="8" max="8" width="6.53125" style="1" customWidth="1"/>
    <col min="9" max="9" width="4.1328125" style="1" customWidth="1"/>
    <col min="10" max="14" width="9.1328125" style="1"/>
    <col min="15" max="19" width="9.1328125" style="1" customWidth="1"/>
    <col min="20" max="16384" width="9.1328125" style="1"/>
  </cols>
  <sheetData>
    <row r="1" spans="2:8" ht="34.5" customHeight="1" x14ac:dyDescent="1.1000000000000001">
      <c r="B1" s="59" t="s">
        <v>35</v>
      </c>
      <c r="C1" s="60"/>
      <c r="D1" s="60"/>
      <c r="E1" s="60"/>
      <c r="F1" s="60"/>
    </row>
    <row r="2" spans="2:8" ht="15.75" customHeight="1" x14ac:dyDescent="0.35">
      <c r="D2" s="3" t="s">
        <v>27</v>
      </c>
    </row>
    <row r="3" spans="2:8" ht="15.75" customHeight="1" x14ac:dyDescent="0.4">
      <c r="C3" s="33" t="s">
        <v>29</v>
      </c>
      <c r="D3" s="33">
        <f>L29-D6</f>
        <v>1000.5</v>
      </c>
      <c r="E3" s="4" t="s">
        <v>30</v>
      </c>
      <c r="G3" s="10"/>
      <c r="H3" s="10"/>
    </row>
    <row r="4" spans="2:8" ht="30" customHeight="1" thickBot="1" x14ac:dyDescent="0.4">
      <c r="D4" s="34" t="s">
        <v>3</v>
      </c>
      <c r="E4" s="34" t="s">
        <v>4</v>
      </c>
      <c r="F4" s="35" t="s">
        <v>8</v>
      </c>
    </row>
    <row r="5" spans="2:8" ht="14.25" customHeight="1" thickBot="1" x14ac:dyDescent="0.45">
      <c r="B5" s="39" t="s">
        <v>13</v>
      </c>
      <c r="C5" s="40"/>
      <c r="D5" s="41"/>
      <c r="E5" s="41"/>
      <c r="F5" s="42"/>
    </row>
    <row r="6" spans="2:8" ht="13.15" x14ac:dyDescent="0.4">
      <c r="B6" s="11" t="s">
        <v>0</v>
      </c>
      <c r="C6" s="36"/>
      <c r="D6" s="37">
        <v>1549.5</v>
      </c>
      <c r="E6" s="38">
        <v>85.58</v>
      </c>
      <c r="F6" s="38">
        <f>D6*E6/1000</f>
        <v>132.60621</v>
      </c>
    </row>
    <row r="7" spans="2:8" ht="13.15" x14ac:dyDescent="0.4">
      <c r="B7" s="8" t="s">
        <v>32</v>
      </c>
      <c r="C7" s="30">
        <v>48</v>
      </c>
      <c r="D7" s="25">
        <f>C7*6</f>
        <v>288</v>
      </c>
      <c r="E7" s="25">
        <v>95</v>
      </c>
      <c r="F7" s="31">
        <f>D7*E7/1000</f>
        <v>27.36</v>
      </c>
    </row>
    <row r="8" spans="2:8" ht="13.15" x14ac:dyDescent="0.4">
      <c r="B8" s="8" t="s">
        <v>1</v>
      </c>
      <c r="C8" s="17"/>
      <c r="D8" s="32">
        <v>440</v>
      </c>
      <c r="E8" s="25">
        <v>80.5</v>
      </c>
      <c r="F8" s="31">
        <f>D8*E8/1000</f>
        <v>35.42</v>
      </c>
    </row>
    <row r="9" spans="2:8" ht="13.15" x14ac:dyDescent="0.4">
      <c r="B9" s="8" t="s">
        <v>7</v>
      </c>
      <c r="C9" s="17"/>
      <c r="D9" s="32">
        <v>0</v>
      </c>
      <c r="E9" s="25">
        <v>118.1</v>
      </c>
      <c r="F9" s="31">
        <f>D9*E9/1000</f>
        <v>0</v>
      </c>
    </row>
    <row r="10" spans="2:8" ht="13.15" x14ac:dyDescent="0.4">
      <c r="B10" s="8" t="s">
        <v>33</v>
      </c>
      <c r="C10" s="17"/>
      <c r="D10" s="32">
        <v>0</v>
      </c>
      <c r="E10" s="25">
        <v>142.80000000000001</v>
      </c>
      <c r="F10" s="31">
        <f>D10*E10/1000</f>
        <v>0</v>
      </c>
      <c r="G10" s="6"/>
    </row>
    <row r="11" spans="2:8" x14ac:dyDescent="0.35">
      <c r="D11" s="26"/>
      <c r="E11" s="27"/>
      <c r="F11" s="28"/>
    </row>
    <row r="12" spans="2:8" ht="13.15" x14ac:dyDescent="0.4">
      <c r="B12" s="4" t="s">
        <v>2</v>
      </c>
      <c r="C12" s="4"/>
      <c r="D12" s="24">
        <f>SUM(D6:D10)</f>
        <v>2277.5</v>
      </c>
      <c r="E12" s="24">
        <f>(F12*1000)/D12</f>
        <v>85.789773874862789</v>
      </c>
      <c r="F12" s="24">
        <f>SUM(F6:F10)</f>
        <v>195.38621000000001</v>
      </c>
      <c r="H12" s="12"/>
    </row>
    <row r="13" spans="2:8" x14ac:dyDescent="0.35">
      <c r="D13" s="9" t="s">
        <v>18</v>
      </c>
    </row>
    <row r="14" spans="2:8" ht="13.15" thickBot="1" x14ac:dyDescent="0.4">
      <c r="D14" s="9"/>
    </row>
    <row r="15" spans="2:8" ht="14.25" customHeight="1" thickBot="1" x14ac:dyDescent="0.45">
      <c r="B15" s="39" t="s">
        <v>14</v>
      </c>
      <c r="C15" s="40"/>
      <c r="D15" s="44"/>
      <c r="E15" s="44"/>
      <c r="F15" s="45"/>
    </row>
    <row r="16" spans="2:8" ht="13.15" x14ac:dyDescent="0.4">
      <c r="B16" s="11" t="s">
        <v>0</v>
      </c>
      <c r="C16" s="36"/>
      <c r="D16" s="37">
        <f>D6</f>
        <v>1549.5</v>
      </c>
      <c r="E16" s="43">
        <f>E6</f>
        <v>85.58</v>
      </c>
      <c r="F16" s="43">
        <f>D16*E16/1000</f>
        <v>132.60621</v>
      </c>
    </row>
    <row r="17" spans="2:14" ht="13.15" x14ac:dyDescent="0.4">
      <c r="B17" s="8" t="s">
        <v>22</v>
      </c>
      <c r="C17" s="30">
        <v>12</v>
      </c>
      <c r="D17" s="25">
        <f>C17*6</f>
        <v>72</v>
      </c>
      <c r="E17" s="23">
        <f>E7</f>
        <v>95</v>
      </c>
      <c r="F17" s="24">
        <f>D17*E17/1000</f>
        <v>6.84</v>
      </c>
    </row>
    <row r="18" spans="2:14" ht="13.15" x14ac:dyDescent="0.4">
      <c r="B18" s="14" t="s">
        <v>1</v>
      </c>
      <c r="C18" s="17"/>
      <c r="D18" s="25">
        <f>D8</f>
        <v>440</v>
      </c>
      <c r="E18" s="25">
        <f>E8</f>
        <v>80.5</v>
      </c>
      <c r="F18" s="24">
        <f>D18*E18/1000</f>
        <v>35.42</v>
      </c>
    </row>
    <row r="19" spans="2:14" ht="13.15" x14ac:dyDescent="0.4">
      <c r="B19" s="14" t="s">
        <v>7</v>
      </c>
      <c r="C19" s="17"/>
      <c r="D19" s="25">
        <f>D9</f>
        <v>0</v>
      </c>
      <c r="E19" s="23">
        <f>E9</f>
        <v>118.1</v>
      </c>
      <c r="F19" s="24">
        <f>D19*E19/1000</f>
        <v>0</v>
      </c>
    </row>
    <row r="20" spans="2:14" ht="13.15" x14ac:dyDescent="0.4">
      <c r="B20" s="14" t="s">
        <v>17</v>
      </c>
      <c r="C20" s="17"/>
      <c r="D20" s="25">
        <f>D10</f>
        <v>0</v>
      </c>
      <c r="E20" s="23">
        <f>E10</f>
        <v>142.80000000000001</v>
      </c>
      <c r="F20" s="24">
        <f>D20*E20/1000</f>
        <v>0</v>
      </c>
    </row>
    <row r="21" spans="2:14" x14ac:dyDescent="0.35">
      <c r="D21" s="9"/>
    </row>
    <row r="22" spans="2:14" ht="13.15" x14ac:dyDescent="0.4">
      <c r="B22" s="4" t="s">
        <v>2</v>
      </c>
      <c r="C22" s="4"/>
      <c r="D22" s="31">
        <f>SUM(D16:D20)</f>
        <v>2061.5</v>
      </c>
      <c r="E22" s="31">
        <f>(F22*1000)/D22</f>
        <v>84.824744118360428</v>
      </c>
      <c r="F22" s="31">
        <f>SUM(F16:F20)</f>
        <v>174.86621000000002</v>
      </c>
    </row>
    <row r="23" spans="2:14" x14ac:dyDescent="0.35">
      <c r="D23" s="9"/>
    </row>
    <row r="24" spans="2:14" x14ac:dyDescent="0.35">
      <c r="K24" s="10" t="s">
        <v>19</v>
      </c>
      <c r="L24" s="10"/>
    </row>
    <row r="25" spans="2:14" x14ac:dyDescent="0.35">
      <c r="K25" s="1" t="s">
        <v>20</v>
      </c>
      <c r="L25" s="10"/>
      <c r="M25" s="1" t="s">
        <v>21</v>
      </c>
    </row>
    <row r="26" spans="2:14" ht="13.9" x14ac:dyDescent="0.4">
      <c r="H26" s="10"/>
      <c r="I26" s="13"/>
      <c r="K26" s="20">
        <v>82</v>
      </c>
      <c r="L26" s="20">
        <v>1400</v>
      </c>
      <c r="M26" s="20">
        <v>82</v>
      </c>
      <c r="N26" s="20">
        <v>1400</v>
      </c>
    </row>
    <row r="27" spans="2:14" x14ac:dyDescent="0.35">
      <c r="H27" s="10"/>
      <c r="I27" s="10"/>
      <c r="K27" s="20">
        <v>82</v>
      </c>
      <c r="L27" s="20">
        <v>2050</v>
      </c>
      <c r="M27" s="20">
        <v>82</v>
      </c>
      <c r="N27" s="20">
        <v>2050</v>
      </c>
    </row>
    <row r="28" spans="2:14" x14ac:dyDescent="0.35">
      <c r="H28" s="10"/>
      <c r="I28" s="10"/>
      <c r="K28" s="20">
        <v>88.5</v>
      </c>
      <c r="L28" s="20">
        <v>2550</v>
      </c>
      <c r="M28" s="20">
        <v>83</v>
      </c>
      <c r="N28" s="20">
        <v>2130</v>
      </c>
    </row>
    <row r="29" spans="2:14" x14ac:dyDescent="0.35">
      <c r="H29" s="10"/>
      <c r="I29" s="10"/>
      <c r="K29" s="20">
        <v>93</v>
      </c>
      <c r="L29" s="20">
        <v>2550</v>
      </c>
      <c r="M29" s="20">
        <v>93</v>
      </c>
      <c r="N29" s="20">
        <v>2130</v>
      </c>
    </row>
    <row r="30" spans="2:14" x14ac:dyDescent="0.35">
      <c r="H30" s="10"/>
      <c r="I30" s="10"/>
      <c r="K30" s="20">
        <v>93</v>
      </c>
      <c r="L30" s="20">
        <v>1400</v>
      </c>
      <c r="M30" s="20">
        <v>93</v>
      </c>
      <c r="N30" s="20">
        <v>1400</v>
      </c>
    </row>
    <row r="48" spans="2:5" x14ac:dyDescent="0.35">
      <c r="B48" s="5" t="s">
        <v>31</v>
      </c>
      <c r="E48" s="5" t="s">
        <v>26</v>
      </c>
    </row>
  </sheetData>
  <sheetProtection password="CA45" sheet="1" objects="1" scenarios="1"/>
  <mergeCells count="1">
    <mergeCell ref="B1:F1"/>
  </mergeCells>
  <phoneticPr fontId="0" type="noConversion"/>
  <conditionalFormatting sqref="C7">
    <cfRule type="cellIs" dxfId="11" priority="3" stopIfTrue="1" operator="lessThan">
      <formula>0</formula>
    </cfRule>
    <cfRule type="cellIs" dxfId="10" priority="4" stopIfTrue="1" operator="greaterThan">
      <formula>48</formula>
    </cfRule>
  </conditionalFormatting>
  <conditionalFormatting sqref="C17">
    <cfRule type="cellIs" dxfId="9" priority="2" stopIfTrue="1" operator="lessThan">
      <formula>5</formula>
    </cfRule>
  </conditionalFormatting>
  <conditionalFormatting sqref="D12">
    <cfRule type="cellIs" dxfId="8" priority="1" stopIfTrue="1" operator="greaterThan">
      <formula>2550</formula>
    </cfRule>
  </conditionalFormatting>
  <dataValidations disablePrompts="1" xWindow="288" yWindow="338" count="3">
    <dataValidation type="whole" errorStyle="warning" operator="lessThan" allowBlank="1" showInputMessage="1" showErrorMessage="1" errorTitle="Exceeds maximum allowable" error="Maximum allowable weight in Baggage Storage Area 1 is 120 lbs" promptTitle="Please note:" prompt="Maximum combined weight of both Baggage Storage Areas is 120 lb" sqref="D20">
      <formula1>121</formula1>
    </dataValidation>
    <dataValidation errorStyle="warning" operator="lessThan" showInputMessage="1" showErrorMessage="1" errorTitle="Exceeds maximum allowable" error="The combined weight of Baggage Storage Areas 1 &amp; 2 exceeds the maximum allowable of 120 lbs." sqref="G10"/>
    <dataValidation type="whole" allowBlank="1" showInputMessage="1" showErrorMessage="1" errorTitle="Fuel quantity incorrect" error="You must enter at least 50lbs  but not more than 228 lbs of fuel" sqref="D7 D17">
      <formula1>60</formula1>
      <formula2>288</formula2>
    </dataValidation>
  </dataValidations>
  <pageMargins left="0.75" right="0.75" top="1" bottom="1" header="0.5" footer="0.5"/>
  <pageSetup scale="93" orientation="portrait" horizontalDpi="4294967293" r:id="rId1"/>
  <headerFooter alignWithMargins="0"/>
  <ignoredErrors>
    <ignoredError sqref="E12 D17 E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zoomScale="90" zoomScaleNormal="90" workbookViewId="0">
      <selection activeCell="J3" sqref="J3"/>
    </sheetView>
  </sheetViews>
  <sheetFormatPr defaultColWidth="9.1328125" defaultRowHeight="12.75" x14ac:dyDescent="0.35"/>
  <cols>
    <col min="1" max="1" width="3.53125" style="1" customWidth="1"/>
    <col min="2" max="2" width="27.6640625" style="1" customWidth="1"/>
    <col min="3" max="3" width="8.3984375" style="1" customWidth="1"/>
    <col min="4" max="4" width="8.53125" style="1" customWidth="1"/>
    <col min="5" max="5" width="11.3984375" style="1" customWidth="1"/>
    <col min="6" max="6" width="11.6640625" style="2" customWidth="1"/>
    <col min="7" max="7" width="9.33203125" style="1" customWidth="1"/>
    <col min="8" max="16384" width="9.1328125" style="1"/>
  </cols>
  <sheetData>
    <row r="1" spans="2:8" ht="34.5" customHeight="1" x14ac:dyDescent="1.1000000000000001">
      <c r="B1" s="59" t="s">
        <v>35</v>
      </c>
      <c r="C1" s="60"/>
      <c r="D1" s="60"/>
      <c r="E1" s="60"/>
      <c r="F1" s="60"/>
    </row>
    <row r="2" spans="2:8" ht="16.5" customHeight="1" x14ac:dyDescent="0.35">
      <c r="D2" s="3" t="s">
        <v>25</v>
      </c>
    </row>
    <row r="3" spans="2:8" ht="11.25" customHeight="1" x14ac:dyDescent="0.4">
      <c r="C3" s="33" t="s">
        <v>29</v>
      </c>
      <c r="D3" s="33">
        <f>K32-D6</f>
        <v>1000.69</v>
      </c>
      <c r="E3" s="4" t="s">
        <v>30</v>
      </c>
    </row>
    <row r="4" spans="2:8" ht="32.25" customHeight="1" thickBot="1" x14ac:dyDescent="0.4">
      <c r="D4" s="34" t="s">
        <v>3</v>
      </c>
      <c r="E4" s="34" t="s">
        <v>4</v>
      </c>
      <c r="F4" s="35" t="s">
        <v>8</v>
      </c>
    </row>
    <row r="5" spans="2:8" ht="14.25" customHeight="1" thickBot="1" x14ac:dyDescent="0.45">
      <c r="B5" s="39" t="s">
        <v>13</v>
      </c>
      <c r="C5" s="40"/>
      <c r="D5" s="41"/>
      <c r="E5" s="41"/>
      <c r="F5" s="42"/>
    </row>
    <row r="6" spans="2:8" ht="13.15" x14ac:dyDescent="0.4">
      <c r="B6" s="11" t="s">
        <v>0</v>
      </c>
      <c r="C6" s="18"/>
      <c r="D6" s="37">
        <v>1649.31</v>
      </c>
      <c r="E6" s="43">
        <v>84.78</v>
      </c>
      <c r="F6" s="61">
        <f>D6*E6/1000</f>
        <v>139.8285018</v>
      </c>
    </row>
    <row r="7" spans="2:8" ht="13.15" x14ac:dyDescent="0.4">
      <c r="B7" s="8" t="s">
        <v>32</v>
      </c>
      <c r="C7" s="50">
        <v>48</v>
      </c>
      <c r="D7" s="23">
        <f>C7*6</f>
        <v>288</v>
      </c>
      <c r="E7" s="23">
        <v>95</v>
      </c>
      <c r="F7" s="24">
        <f>D7*E7/1000</f>
        <v>27.36</v>
      </c>
    </row>
    <row r="8" spans="2:8" ht="13.15" x14ac:dyDescent="0.4">
      <c r="B8" s="8" t="s">
        <v>1</v>
      </c>
      <c r="C8" s="46"/>
      <c r="D8" s="32">
        <v>350</v>
      </c>
      <c r="E8" s="23">
        <v>80.5</v>
      </c>
      <c r="F8" s="24">
        <f>D8*E8/1000</f>
        <v>28.175000000000001</v>
      </c>
    </row>
    <row r="9" spans="2:8" ht="13.15" x14ac:dyDescent="0.4">
      <c r="B9" s="8" t="s">
        <v>7</v>
      </c>
      <c r="C9" s="46"/>
      <c r="D9" s="32"/>
      <c r="E9" s="23">
        <v>118.1</v>
      </c>
      <c r="F9" s="24">
        <f>D9*E9/1000</f>
        <v>0</v>
      </c>
    </row>
    <row r="10" spans="2:8" ht="13.15" x14ac:dyDescent="0.4">
      <c r="B10" s="8" t="s">
        <v>34</v>
      </c>
      <c r="C10" s="46"/>
      <c r="D10" s="32"/>
      <c r="E10" s="23">
        <v>142.80000000000001</v>
      </c>
      <c r="F10" s="24">
        <f>D10*E10/1000</f>
        <v>0</v>
      </c>
      <c r="G10" s="6"/>
    </row>
    <row r="11" spans="2:8" x14ac:dyDescent="0.35">
      <c r="D11" s="9"/>
    </row>
    <row r="12" spans="2:8" ht="13.15" x14ac:dyDescent="0.4">
      <c r="B12" s="4" t="s">
        <v>2</v>
      </c>
      <c r="C12" s="4"/>
      <c r="D12" s="47">
        <f>SUM(D6:D10)</f>
        <v>2287.31</v>
      </c>
      <c r="E12" s="48">
        <f>F12*1000/D12</f>
        <v>85.411903852123231</v>
      </c>
      <c r="F12" s="49">
        <f>SUM(F6:F10)</f>
        <v>195.36350179999999</v>
      </c>
      <c r="H12" s="12"/>
    </row>
    <row r="13" spans="2:8" x14ac:dyDescent="0.35">
      <c r="D13" s="9" t="s">
        <v>16</v>
      </c>
    </row>
    <row r="14" spans="2:8" ht="13.15" thickBot="1" x14ac:dyDescent="0.4">
      <c r="D14" s="9"/>
    </row>
    <row r="15" spans="2:8" ht="14.25" customHeight="1" thickBot="1" x14ac:dyDescent="0.45">
      <c r="B15" s="39" t="s">
        <v>14</v>
      </c>
      <c r="C15" s="40"/>
      <c r="D15" s="44"/>
      <c r="E15" s="44"/>
      <c r="F15" s="45"/>
    </row>
    <row r="16" spans="2:8" ht="13.15" x14ac:dyDescent="0.4">
      <c r="B16" s="11" t="s">
        <v>0</v>
      </c>
      <c r="C16" s="36"/>
      <c r="D16" s="37">
        <f>D6</f>
        <v>1649.31</v>
      </c>
      <c r="E16" s="43">
        <f>E6</f>
        <v>84.78</v>
      </c>
      <c r="F16" s="43">
        <f>D16*E16/1000</f>
        <v>139.8285018</v>
      </c>
    </row>
    <row r="17" spans="2:13" ht="13.15" x14ac:dyDescent="0.4">
      <c r="B17" s="8" t="s">
        <v>22</v>
      </c>
      <c r="C17" s="30">
        <v>12</v>
      </c>
      <c r="D17" s="25">
        <f>C17*6</f>
        <v>72</v>
      </c>
      <c r="E17" s="23">
        <f>E7</f>
        <v>95</v>
      </c>
      <c r="F17" s="24">
        <f>D17*E17/1000</f>
        <v>6.84</v>
      </c>
    </row>
    <row r="18" spans="2:13" ht="13.15" x14ac:dyDescent="0.4">
      <c r="B18" s="14" t="s">
        <v>1</v>
      </c>
      <c r="C18" s="17"/>
      <c r="D18" s="25">
        <f>D8</f>
        <v>350</v>
      </c>
      <c r="E18" s="25">
        <f>E8</f>
        <v>80.5</v>
      </c>
      <c r="F18" s="24">
        <f>D18*E18/1000</f>
        <v>28.175000000000001</v>
      </c>
    </row>
    <row r="19" spans="2:13" ht="13.15" x14ac:dyDescent="0.4">
      <c r="B19" s="14" t="s">
        <v>7</v>
      </c>
      <c r="C19" s="17"/>
      <c r="D19" s="25">
        <f>D9</f>
        <v>0</v>
      </c>
      <c r="E19" s="23">
        <f>E9</f>
        <v>118.1</v>
      </c>
      <c r="F19" s="24">
        <f>D19*E19/1000</f>
        <v>0</v>
      </c>
    </row>
    <row r="20" spans="2:13" ht="13.15" x14ac:dyDescent="0.4">
      <c r="B20" s="14" t="s">
        <v>17</v>
      </c>
      <c r="C20" s="17"/>
      <c r="D20" s="25">
        <f>D10</f>
        <v>0</v>
      </c>
      <c r="E20" s="23">
        <f>E10</f>
        <v>142.80000000000001</v>
      </c>
      <c r="F20" s="24">
        <f>D20*E20/1000</f>
        <v>0</v>
      </c>
    </row>
    <row r="21" spans="2:13" x14ac:dyDescent="0.35">
      <c r="D21" s="9"/>
    </row>
    <row r="22" spans="2:13" ht="13.15" x14ac:dyDescent="0.4">
      <c r="B22" s="4" t="s">
        <v>2</v>
      </c>
      <c r="C22" s="4"/>
      <c r="D22" s="47">
        <f>SUM(D16:D20)</f>
        <v>2071.31</v>
      </c>
      <c r="E22" s="48">
        <f>F22*1000/D22</f>
        <v>84.412039627095908</v>
      </c>
      <c r="F22" s="49">
        <f>SUM(F16:F20)</f>
        <v>174.84350180000001</v>
      </c>
    </row>
    <row r="23" spans="2:13" x14ac:dyDescent="0.35">
      <c r="D23" s="9"/>
    </row>
    <row r="26" spans="2:13" ht="13.9" x14ac:dyDescent="0.4">
      <c r="H26" s="10"/>
      <c r="I26" s="13"/>
      <c r="J26" s="10" t="s">
        <v>19</v>
      </c>
      <c r="K26" s="10"/>
    </row>
    <row r="27" spans="2:13" x14ac:dyDescent="0.35">
      <c r="H27" s="10"/>
      <c r="I27" s="10"/>
      <c r="J27" s="1" t="s">
        <v>20</v>
      </c>
      <c r="K27" s="10"/>
      <c r="L27" s="1" t="s">
        <v>21</v>
      </c>
    </row>
    <row r="28" spans="2:13" x14ac:dyDescent="0.35">
      <c r="H28" s="10"/>
      <c r="I28" s="10"/>
      <c r="J28" s="20">
        <v>80</v>
      </c>
      <c r="K28" s="20">
        <v>1500</v>
      </c>
      <c r="L28" s="16"/>
      <c r="M28" s="16"/>
    </row>
    <row r="29" spans="2:13" x14ac:dyDescent="0.35">
      <c r="H29" s="10"/>
      <c r="I29" s="10"/>
      <c r="J29" s="20">
        <v>80</v>
      </c>
      <c r="K29" s="20">
        <v>1800</v>
      </c>
      <c r="L29" s="16"/>
      <c r="M29" s="16"/>
    </row>
    <row r="30" spans="2:13" x14ac:dyDescent="0.35">
      <c r="H30" s="10"/>
      <c r="I30" s="10"/>
      <c r="J30" s="20">
        <v>82</v>
      </c>
      <c r="K30" s="20">
        <v>2300</v>
      </c>
      <c r="L30" s="16"/>
      <c r="M30" s="16"/>
    </row>
    <row r="31" spans="2:13" x14ac:dyDescent="0.35">
      <c r="J31" s="20">
        <v>88.5</v>
      </c>
      <c r="K31" s="20">
        <v>2650</v>
      </c>
      <c r="L31" s="16"/>
      <c r="M31" s="16"/>
    </row>
    <row r="32" spans="2:13" x14ac:dyDescent="0.35">
      <c r="J32" s="20">
        <v>93</v>
      </c>
      <c r="K32" s="20">
        <v>2650</v>
      </c>
      <c r="L32" s="16"/>
      <c r="M32" s="16"/>
    </row>
    <row r="33" spans="2:13" x14ac:dyDescent="0.35">
      <c r="J33" s="20">
        <v>93</v>
      </c>
      <c r="K33" s="20">
        <v>1500</v>
      </c>
      <c r="L33" s="16"/>
      <c r="M33" s="16"/>
    </row>
    <row r="46" spans="2:13" x14ac:dyDescent="0.35">
      <c r="B46" s="5" t="s">
        <v>37</v>
      </c>
      <c r="F46" s="5" t="s">
        <v>26</v>
      </c>
    </row>
  </sheetData>
  <sheetProtection password="CA45" sheet="1" objects="1" scenarios="1"/>
  <mergeCells count="1">
    <mergeCell ref="B1:F1"/>
  </mergeCells>
  <phoneticPr fontId="0" type="noConversion"/>
  <conditionalFormatting sqref="D12 D22">
    <cfRule type="cellIs" dxfId="7" priority="8" stopIfTrue="1" operator="greaterThanOrEqual">
      <formula>2650</formula>
    </cfRule>
  </conditionalFormatting>
  <conditionalFormatting sqref="C7">
    <cfRule type="cellIs" dxfId="6" priority="6" stopIfTrue="1" operator="lessThan">
      <formula>0</formula>
    </cfRule>
    <cfRule type="cellIs" dxfId="5" priority="7" stopIfTrue="1" operator="greaterThan">
      <formula>48</formula>
    </cfRule>
  </conditionalFormatting>
  <conditionalFormatting sqref="D10">
    <cfRule type="cellIs" dxfId="4" priority="5" stopIfTrue="1" operator="greaterThan">
      <formula>200</formula>
    </cfRule>
  </conditionalFormatting>
  <conditionalFormatting sqref="C17">
    <cfRule type="cellIs" dxfId="3" priority="4" stopIfTrue="1" operator="lessThan">
      <formula>5</formula>
    </cfRule>
  </conditionalFormatting>
  <conditionalFormatting sqref="D12">
    <cfRule type="cellIs" dxfId="2" priority="3" stopIfTrue="1" operator="greaterThan">
      <formula>2650</formula>
    </cfRule>
  </conditionalFormatting>
  <conditionalFormatting sqref="E22">
    <cfRule type="cellIs" dxfId="1" priority="2" stopIfTrue="1" operator="greaterThan">
      <formula>93</formula>
    </cfRule>
  </conditionalFormatting>
  <conditionalFormatting sqref="E12">
    <cfRule type="cellIs" dxfId="0" priority="1" stopIfTrue="1" operator="greaterThan">
      <formula>93</formula>
    </cfRule>
  </conditionalFormatting>
  <dataValidations xWindow="288" yWindow="338" count="4">
    <dataValidation type="whole" allowBlank="1" showInputMessage="1" showErrorMessage="1" errorTitle="Fuel quantity incorrect" error="You must enter at least 50lbs  but not more than 228 lbs of fuel" sqref="D17">
      <formula1>50</formula1>
      <formula2>228</formula2>
    </dataValidation>
    <dataValidation type="whole" errorStyle="warning" operator="lessThan" allowBlank="1" showInputMessage="1" showErrorMessage="1" errorTitle="Exceeds maximum allowable" error="Maximum allowable weight in Baggage Storage Area 1 is 120 lbs" promptTitle="Please note:" prompt="Maximum combined weight of both Baggage Storage Areas is 120 lb" sqref="D20">
      <formula1>121</formula1>
    </dataValidation>
    <dataValidation errorStyle="warning" operator="lessThan" showInputMessage="1" showErrorMessage="1" errorTitle="Exceeds maximum allowable" error="The combined weight of Baggage Storage Areas 1 &amp; 2 exceeds the maximum allowable of 120 lbs." sqref="G10"/>
    <dataValidation type="whole" allowBlank="1" showInputMessage="1" showErrorMessage="1" errorTitle="Fuel quantity incorrect" error="You must enter at least 50lbs  but not more than 228 lbs of fuel" sqref="D7">
      <formula1>60</formula1>
      <formula2>288</formula2>
    </dataValidation>
  </dataValidations>
  <pageMargins left="0.75" right="0.75" top="1" bottom="1" header="0.5" footer="0.5"/>
  <pageSetup scale="95" orientation="portrait" horizontalDpi="4294967293" r:id="rId1"/>
  <headerFooter alignWithMargins="0"/>
  <ignoredErrors>
    <ignoredError sqref="E12 D17 E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N13109 Skyhawk</vt:lpstr>
      <vt:lpstr>N5903V Archer</vt:lpstr>
      <vt:lpstr>N15118 Arrow</vt:lpstr>
      <vt:lpstr>'N13109 Skyhawk'!Print_Area</vt:lpstr>
      <vt:lpstr>'N15118 Arrow'!Print_Area</vt:lpstr>
      <vt:lpstr>'N5903V Archer'!Print_Area</vt:lpstr>
    </vt:vector>
  </TitlesOfParts>
  <Company>Beeton Pro Hardware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Simpson</dc:creator>
  <cp:lastModifiedBy>Dwight</cp:lastModifiedBy>
  <cp:lastPrinted>2013-03-17T19:52:47Z</cp:lastPrinted>
  <dcterms:created xsi:type="dcterms:W3CDTF">2001-09-01T12:47:20Z</dcterms:created>
  <dcterms:modified xsi:type="dcterms:W3CDTF">2025-01-01T20:26:57Z</dcterms:modified>
</cp:coreProperties>
</file>